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75" yWindow="195" windowWidth="14730" windowHeight="1281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10" i="100"/>
  <c r="A9" i="96" l="1"/>
  <c r="Q26" i="96"/>
  <c r="A14" i="100"/>
  <c r="A9" i="100"/>
  <c r="D19" i="100"/>
  <c r="D20" i="100" s="1"/>
  <c r="D21" i="100" s="1"/>
</calcChain>
</file>

<file path=xl/sharedStrings.xml><?xml version="1.0" encoding="utf-8"?>
<sst xmlns="http://schemas.openxmlformats.org/spreadsheetml/2006/main" count="166" uniqueCount="102">
  <si>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</si>
  <si>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</si>
  <si>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</si>
  <si>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</si>
  <si>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</si>
  <si>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</si>
  <si>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</si>
  <si>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</si>
  <si>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</si>
  <si>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</si>
  <si>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</si>
  <si>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</si>
  <si>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</si>
  <si>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</si>
  <si>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</si>
  <si>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</si>
  <si>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</si>
  <si>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</si>
  <si>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</si>
  <si>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</si>
  <si>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</si>
  <si>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</si>
  <si>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</si>
  <si>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</si>
  <si>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</si>
  <si>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</si>
  <si>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</si>
  <si>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</si>
  <si>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</si>
  <si>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</si>
  <si>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</si>
  <si>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</si>
  <si>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</si>
  <si>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</si>
  <si>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</si>
  <si>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</si>
  <si>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</si>
  <si>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</si>
  <si>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</si>
  <si>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</si>
  <si>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</si>
  <si>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</si>
  <si>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</si>
  <si>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</si>
  <si>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</si>
  <si>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</si>
  <si>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</si>
  <si>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</si>
  <si>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</si>
  <si>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</si>
  <si>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</si>
  <si>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</si>
  <si>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</si>
  <si>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</si>
  <si>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</si>
  <si>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</si>
  <si>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</si>
  <si>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</si>
  <si>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</si>
  <si>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</si>
  <si>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</si>
  <si>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</si>
  <si>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</si>
  <si>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</si>
  <si>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</si>
  <si>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</si>
  <si>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</si>
  <si>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</si>
  <si>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</si>
  <si>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</si>
  <si>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</si>
  <si>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</si>
  <si>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 xml:space="preserve">Наименование инвестиционного проекта: Разработка проектно-сметной документации по реконструкции ВЛ 35 кВ ПС Ойсунгур - ПС Саясан (Л-48) </t>
  </si>
  <si>
    <t>Идентификатор инвестиционного проекта:  K_Che330</t>
  </si>
  <si>
    <t>Тип опор и количество цепей: одноцепная, все типы опор за исключением многогранных</t>
  </si>
  <si>
    <t>Л1-03-1</t>
  </si>
  <si>
    <t>Л3-03-1</t>
  </si>
  <si>
    <t>Сечение фазного провода, мм2: 95</t>
  </si>
  <si>
    <t>Л5-02</t>
  </si>
  <si>
    <t>Механическая прочность на разрыв, кН: 114 Количество волокон, шт.: 24</t>
  </si>
  <si>
    <t>Протяженность, км: менее 40</t>
  </si>
  <si>
    <t>П3-10</t>
  </si>
  <si>
    <t>K_Che330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</si>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</sst>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169" fontId="34" fillId="0" borderId="10" xfId="22" applyNumberFormat="1" applyFont="1" applyFill="1" applyBorder="1" applyAlignment="1">
      <alignment horizontal="center" vertical="center"/>
    </xf>
    <xf numFmtId="0" fontId="1" fillId="0" borderId="0" xfId="29" applyFont="1" applyAlignment="1">
      <alignment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72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73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57</v>
      </c>
      <c r="I19" s="64" t="s">
        <v>13</v>
      </c>
      <c r="J19" s="74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57</v>
      </c>
      <c r="Q19" s="61" t="s">
        <v>13</v>
      </c>
      <c r="R19" s="64" t="s">
        <v>58</v>
      </c>
      <c r="S19" s="64" t="s">
        <v>59</v>
      </c>
    </row>
    <row r="20" spans="1:19" s="54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2">
        <v>16</v>
      </c>
      <c r="Q20" s="60">
        <v>17</v>
      </c>
    </row>
    <row r="21" spans="1:19" s="54" customFormat="1" ht="105" x14ac:dyDescent="0.25">
      <c r="A21" s="55">
        <v>1</v>
      </c>
      <c r="B21" s="55" t="s">
        <v>65</v>
      </c>
      <c r="C21" s="56">
        <v>35</v>
      </c>
      <c r="D21" s="55" t="s">
        <v>74</v>
      </c>
      <c r="E21" s="57">
        <v>22</v>
      </c>
      <c r="F21" s="55" t="s">
        <v>66</v>
      </c>
      <c r="G21" s="55" t="s">
        <v>75</v>
      </c>
      <c r="H21" s="58">
        <v>2158</v>
      </c>
      <c r="I21" s="58">
        <v>115841.44</v>
      </c>
      <c r="J21" s="56" t="s">
        <v>65</v>
      </c>
      <c r="K21" s="55">
        <v>35</v>
      </c>
      <c r="L21" s="57" t="s">
        <v>74</v>
      </c>
      <c r="M21" s="55">
        <v>22</v>
      </c>
      <c r="N21" s="55" t="s">
        <v>66</v>
      </c>
      <c r="O21" s="58" t="s">
        <v>75</v>
      </c>
      <c r="P21" s="59">
        <v>2158</v>
      </c>
      <c r="Q21" s="60">
        <v>115841.44</v>
      </c>
      <c r="R21" s="54">
        <v>2.44</v>
      </c>
      <c r="S21" s="54" t="s">
        <v>74</v>
      </c>
    </row>
    <row r="22" spans="1:19" s="54" customFormat="1" ht="75" x14ac:dyDescent="0.25">
      <c r="A22" s="55">
        <v>2</v>
      </c>
      <c r="B22" s="55" t="s">
        <v>67</v>
      </c>
      <c r="C22" s="56">
        <v>35</v>
      </c>
      <c r="D22" s="55" t="s">
        <v>74</v>
      </c>
      <c r="E22" s="57">
        <v>22</v>
      </c>
      <c r="F22" s="55" t="s">
        <v>66</v>
      </c>
      <c r="G22" s="55" t="s">
        <v>76</v>
      </c>
      <c r="H22" s="58">
        <v>1335</v>
      </c>
      <c r="I22" s="58">
        <v>30544.799999999999</v>
      </c>
      <c r="J22" s="56" t="s">
        <v>67</v>
      </c>
      <c r="K22" s="55">
        <v>35</v>
      </c>
      <c r="L22" s="57" t="s">
        <v>74</v>
      </c>
      <c r="M22" s="55">
        <v>22</v>
      </c>
      <c r="N22" s="55" t="s">
        <v>66</v>
      </c>
      <c r="O22" s="58" t="s">
        <v>76</v>
      </c>
      <c r="P22" s="59">
        <v>1335</v>
      </c>
      <c r="Q22" s="60">
        <v>30544.799999999999</v>
      </c>
      <c r="R22" s="54">
        <v>1.04</v>
      </c>
      <c r="S22" s="54" t="s">
        <v>74</v>
      </c>
    </row>
    <row r="23" spans="1:19" s="54" customFormat="1" ht="75" x14ac:dyDescent="0.25">
      <c r="A23" s="55">
        <v>3</v>
      </c>
      <c r="B23" s="55" t="s">
        <v>68</v>
      </c>
      <c r="C23" s="56">
        <v>35</v>
      </c>
      <c r="D23" s="55" t="s">
        <v>77</v>
      </c>
      <c r="E23" s="57">
        <v>22</v>
      </c>
      <c r="F23" s="55" t="s">
        <v>66</v>
      </c>
      <c r="G23" s="55" t="s">
        <v>78</v>
      </c>
      <c r="H23" s="58">
        <v>431</v>
      </c>
      <c r="I23" s="58">
        <v>9861.2800000000007</v>
      </c>
      <c r="J23" s="56" t="s">
        <v>68</v>
      </c>
      <c r="K23" s="55">
        <v>35</v>
      </c>
      <c r="L23" s="57" t="s">
        <v>77</v>
      </c>
      <c r="M23" s="55">
        <v>22</v>
      </c>
      <c r="N23" s="55" t="s">
        <v>66</v>
      </c>
      <c r="O23" s="58" t="s">
        <v>78</v>
      </c>
      <c r="P23" s="59">
        <v>431</v>
      </c>
      <c r="Q23" s="60">
        <v>9861.2800000000007</v>
      </c>
      <c r="R23" s="54">
        <v>1.04</v>
      </c>
      <c r="S23" s="54" t="s">
        <v>19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22</v>
      </c>
      <c r="F24" s="55" t="s">
        <v>66</v>
      </c>
      <c r="G24" s="55" t="s">
        <v>71</v>
      </c>
      <c r="H24" s="58">
        <v>669</v>
      </c>
      <c r="I24" s="58">
        <v>15306.72</v>
      </c>
      <c r="J24" s="56" t="s">
        <v>69</v>
      </c>
      <c r="K24" s="55" t="s">
        <v>19</v>
      </c>
      <c r="L24" s="57" t="s">
        <v>70</v>
      </c>
      <c r="M24" s="55">
        <v>22</v>
      </c>
      <c r="N24" s="55" t="s">
        <v>66</v>
      </c>
      <c r="O24" s="58" t="s">
        <v>71</v>
      </c>
      <c r="P24" s="59">
        <v>669</v>
      </c>
      <c r="Q24" s="60">
        <v>15306.72</v>
      </c>
      <c r="R24" s="54">
        <v>1.04</v>
      </c>
      <c r="S24" s="54" t="s">
        <v>79</v>
      </c>
    </row>
    <row r="25" spans="1:19" s="54" customFormat="1" ht="75" x14ac:dyDescent="0.25">
      <c r="A25" s="55">
        <v>5</v>
      </c>
      <c r="B25" s="55" t="s">
        <v>60</v>
      </c>
      <c r="C25" s="56">
        <v>35</v>
      </c>
      <c r="D25" s="55" t="s">
        <v>80</v>
      </c>
      <c r="E25" s="57">
        <v>1</v>
      </c>
      <c r="F25" s="55" t="s">
        <v>61</v>
      </c>
      <c r="G25" s="55" t="s">
        <v>81</v>
      </c>
      <c r="H25" s="58">
        <v>16042.8</v>
      </c>
      <c r="I25" s="58">
        <v>16042.8</v>
      </c>
      <c r="J25" s="56" t="s">
        <v>60</v>
      </c>
      <c r="K25" s="55">
        <v>35</v>
      </c>
      <c r="L25" s="57" t="s">
        <v>80</v>
      </c>
      <c r="M25" s="55">
        <v>1</v>
      </c>
      <c r="N25" s="55" t="s">
        <v>61</v>
      </c>
      <c r="O25" s="58" t="s">
        <v>81</v>
      </c>
      <c r="P25" s="59">
        <v>16042.8</v>
      </c>
      <c r="Q25" s="63">
        <v>16042.8</v>
      </c>
      <c r="R25" s="54">
        <v>1</v>
      </c>
      <c r="S25" s="54" t="s">
        <v>80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16042.8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3">
        <f>Q25</f>
        <v>16042.8</v>
      </c>
      <c r="R26" s="54" t="s">
        <v>64</v>
      </c>
      <c r="S26" s="54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3" zoomScale="60" zoomScaleNormal="60" zoomScaleSheetLayoutView="70" workbookViewId="0">
      <selection activeCell="G23" sqref="G23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 xml:space="preserve">Наименование инвестиционного проекта: Разработка проектно-сметной документации по реконструкции ВЛ 35 кВ ПС Ойсунгур - ПС Саясан (Л-48) 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tr">
        <f>т4!A8</f>
        <v>Идентификатор инвестиционного проекта:  K_Che330</v>
      </c>
      <c r="B10" s="70"/>
      <c r="C10" s="70"/>
      <c r="D10" s="66" t="s">
        <v>82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75" t="s">
        <v>84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16042.8</v>
      </c>
      <c r="D19" s="20">
        <f>т4!Q25</f>
        <v>16042.8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3208.56</v>
      </c>
      <c r="D20" s="21">
        <f>D19*20%</f>
        <v>3208.56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0">
        <v>19251.36</v>
      </c>
      <c r="D21" s="21">
        <f>D19+D20</f>
        <v>19251.36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23578.774049181538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24687.158663413469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19251.36</v>
      </c>
      <c r="D24" s="90">
        <f>D21-D23</f>
        <v>19251.36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6343.8868930162362</v>
      </c>
      <c r="D25" s="90">
        <f>SUM(D26:D36)</f>
        <v>8949.9960019999999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88</v>
      </c>
      <c r="C29" s="20">
        <v>6343.8868930162362</v>
      </c>
      <c r="D29" s="20">
        <f>VLOOKUP($D$10,'[1]Формат ИПР'!$D:$DG,72,0)*1000</f>
        <v>700.89961000000005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89</v>
      </c>
      <c r="C30" s="20">
        <v>0</v>
      </c>
      <c r="D30" s="20">
        <f>VLOOKUP($D$10,'[1]Формат ИПР'!$D:$DG,74,0)*1000</f>
        <v>8249.0963919999995</v>
      </c>
      <c r="E30" s="41"/>
      <c r="F30" s="27"/>
      <c r="G30" s="27"/>
      <c r="H30" s="27"/>
      <c r="I30" s="27"/>
    </row>
    <row r="31" spans="1:16" ht="16.5" x14ac:dyDescent="0.25">
      <c r="A31" s="12" t="s">
        <v>90</v>
      </c>
      <c r="B31" s="91" t="s">
        <v>91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92</v>
      </c>
      <c r="B32" s="91" t="s">
        <v>93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94</v>
      </c>
      <c r="B33" s="91" t="s">
        <v>95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96</v>
      </c>
      <c r="B34" s="91" t="s">
        <v>97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98</v>
      </c>
      <c r="B35" s="91" t="s">
        <v>99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100</v>
      </c>
      <c r="B36" s="91" t="s">
        <v>101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5" t="s">
        <v>38</v>
      </c>
      <c r="B39" s="85"/>
      <c r="C39" s="85"/>
      <c r="D39" s="85"/>
      <c r="E39" s="85"/>
      <c r="F39" s="85"/>
      <c r="G39" s="85"/>
    </row>
    <row r="40" spans="1:16" x14ac:dyDescent="0.25">
      <c r="A40" s="85" t="s">
        <v>39</v>
      </c>
      <c r="B40" s="85"/>
      <c r="C40" s="85"/>
      <c r="D40" s="85"/>
      <c r="E40" s="85"/>
      <c r="F40" s="85"/>
      <c r="G40" s="85"/>
      <c r="H40" s="25" t="s">
        <v>14</v>
      </c>
    </row>
    <row r="41" spans="1:16" x14ac:dyDescent="0.25">
      <c r="A41" s="85" t="s">
        <v>40</v>
      </c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5"/>
      <c r="B42" s="85"/>
      <c r="C42" s="85"/>
      <c r="D42" s="85"/>
      <c r="E42" s="85"/>
      <c r="F42" s="85"/>
      <c r="G42" s="85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2022-03-29T08:21:12Z</dcterms:modified>
</cp:coreProperties>
</file>